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011"/>
  <workbookPr/>
  <mc:AlternateContent xmlns:mc="http://schemas.openxmlformats.org/markup-compatibility/2006">
    <mc:Choice Requires="x15">
      <x15ac:absPath xmlns:x15ac="http://schemas.microsoft.com/office/spreadsheetml/2010/11/ac" url="/Users/xin/Files/DA for business/week 2 tutorial/"/>
    </mc:Choice>
  </mc:AlternateContent>
  <xr:revisionPtr revIDLastSave="0" documentId="13_ncr:1_{4ED6B609-F598-704D-84B9-5F3481280BE7}" xr6:coauthVersionLast="47" xr6:coauthVersionMax="47" xr10:uidLastSave="{00000000-0000-0000-0000-000000000000}"/>
  <bookViews>
    <workbookView xWindow="37780" yWindow="8920" windowWidth="32800" windowHeight="28780" activeTab="1" xr2:uid="{00000000-000D-0000-FFFF-FFFF00000000}"/>
  </bookViews>
  <sheets>
    <sheet name="1" sheetId="1" r:id="rId1"/>
    <sheet name="2" sheetId="3" r:id="rId2"/>
    <sheet name="3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4" i="4" l="1"/>
  <c r="E22" i="4"/>
  <c r="D22" i="4"/>
  <c r="E21" i="4"/>
  <c r="E23" i="4" s="1"/>
  <c r="D21" i="4"/>
  <c r="N44" i="3"/>
  <c r="B44" i="3"/>
  <c r="W36" i="3"/>
  <c r="Y36" i="3" s="1"/>
  <c r="Q23" i="3"/>
  <c r="Q22" i="3"/>
  <c r="P22" i="3"/>
  <c r="E22" i="3"/>
  <c r="D22" i="3"/>
  <c r="Q21" i="3"/>
  <c r="P21" i="3"/>
  <c r="P23" i="3" s="1"/>
  <c r="E21" i="3"/>
  <c r="E23" i="3" s="1"/>
  <c r="D21" i="3"/>
  <c r="Y36" i="1"/>
  <c r="W36" i="1"/>
  <c r="D22" i="1"/>
  <c r="E21" i="1"/>
  <c r="D21" i="1"/>
  <c r="E22" i="1"/>
  <c r="Q21" i="1"/>
  <c r="Q22" i="1"/>
  <c r="P21" i="1"/>
  <c r="P22" i="1"/>
  <c r="K31" i="4" l="1"/>
  <c r="K32" i="4"/>
  <c r="D23" i="4"/>
  <c r="K30" i="4" s="1"/>
  <c r="F22" i="4"/>
  <c r="F21" i="4"/>
  <c r="W30" i="3"/>
  <c r="K32" i="3"/>
  <c r="K31" i="3"/>
  <c r="C44" i="3" s="1"/>
  <c r="G43" i="3" s="1"/>
  <c r="W31" i="3"/>
  <c r="R21" i="3"/>
  <c r="R22" i="3"/>
  <c r="W32" i="3"/>
  <c r="W29" i="3"/>
  <c r="O41" i="3" s="1"/>
  <c r="S40" i="3" s="1"/>
  <c r="D23" i="3"/>
  <c r="K30" i="3"/>
  <c r="F21" i="3"/>
  <c r="F23" i="3" s="1"/>
  <c r="H30" i="3" s="1"/>
  <c r="F22" i="3"/>
  <c r="F22" i="1"/>
  <c r="B44" i="1"/>
  <c r="E23" i="1"/>
  <c r="D23" i="1"/>
  <c r="F21" i="1"/>
  <c r="N44" i="1"/>
  <c r="Q23" i="1"/>
  <c r="W31" i="1" s="1"/>
  <c r="R22" i="1"/>
  <c r="R21" i="1"/>
  <c r="C44" i="4" l="1"/>
  <c r="G43" i="4" s="1"/>
  <c r="K29" i="4"/>
  <c r="C41" i="4" s="1"/>
  <c r="G40" i="4" s="1"/>
  <c r="F23" i="4"/>
  <c r="R23" i="3"/>
  <c r="J21" i="3"/>
  <c r="J22" i="3"/>
  <c r="K29" i="3"/>
  <c r="C41" i="3" s="1"/>
  <c r="G40" i="3" s="1"/>
  <c r="G38" i="3" s="1"/>
  <c r="H29" i="3"/>
  <c r="I21" i="3"/>
  <c r="O44" i="3"/>
  <c r="S43" i="3" s="1"/>
  <c r="S38" i="3" s="1"/>
  <c r="I22" i="3"/>
  <c r="W32" i="1"/>
  <c r="O44" i="1" s="1"/>
  <c r="S43" i="1" s="1"/>
  <c r="K29" i="1"/>
  <c r="K31" i="1"/>
  <c r="R23" i="1"/>
  <c r="U21" i="1" s="1"/>
  <c r="K32" i="1"/>
  <c r="K30" i="1"/>
  <c r="F23" i="1"/>
  <c r="I21" i="1" s="1"/>
  <c r="P23" i="1"/>
  <c r="W30" i="1" s="1"/>
  <c r="G38" i="4" l="1"/>
  <c r="J22" i="4"/>
  <c r="J21" i="4"/>
  <c r="I22" i="4"/>
  <c r="I21" i="4"/>
  <c r="G35" i="4" s="1"/>
  <c r="H30" i="4"/>
  <c r="H29" i="4"/>
  <c r="G35" i="3"/>
  <c r="V22" i="3"/>
  <c r="U21" i="3"/>
  <c r="U22" i="3"/>
  <c r="T29" i="3"/>
  <c r="T30" i="3"/>
  <c r="V21" i="3"/>
  <c r="C44" i="1"/>
  <c r="G43" i="1" s="1"/>
  <c r="T29" i="1"/>
  <c r="H30" i="1"/>
  <c r="H29" i="1"/>
  <c r="C41" i="1"/>
  <c r="V22" i="1"/>
  <c r="J21" i="1"/>
  <c r="J22" i="1"/>
  <c r="I22" i="1"/>
  <c r="V21" i="1"/>
  <c r="U22" i="1"/>
  <c r="T30" i="1"/>
  <c r="W29" i="1"/>
  <c r="O41" i="1" s="1"/>
  <c r="S35" i="1" l="1"/>
  <c r="S35" i="3"/>
  <c r="G35" i="1"/>
  <c r="G40" i="1"/>
  <c r="G38" i="1" s="1"/>
  <c r="S40" i="1"/>
  <c r="S38" i="1" s="1"/>
</calcChain>
</file>

<file path=xl/sharedStrings.xml><?xml version="1.0" encoding="utf-8"?>
<sst xmlns="http://schemas.openxmlformats.org/spreadsheetml/2006/main" count="221" uniqueCount="39">
  <si>
    <t>Actual</t>
  </si>
  <si>
    <t>Predicted</t>
  </si>
  <si>
    <t>p</t>
  </si>
  <si>
    <t>n</t>
  </si>
  <si>
    <t>Y</t>
  </si>
  <si>
    <t>N</t>
  </si>
  <si>
    <t>Actual class</t>
  </si>
  <si>
    <t>Predicted class</t>
  </si>
  <si>
    <t>p(p)</t>
  </si>
  <si>
    <t>P(p)</t>
  </si>
  <si>
    <t>P(n)</t>
  </si>
  <si>
    <t>P(Y|p)</t>
  </si>
  <si>
    <t>p(N|p)</t>
  </si>
  <si>
    <t>p(Y|n)</t>
  </si>
  <si>
    <t>p(N|n)</t>
  </si>
  <si>
    <t>Cost-benefit information</t>
  </si>
  <si>
    <t>Conditional probabilities</t>
  </si>
  <si>
    <t>Estimated probabilities</t>
  </si>
  <si>
    <t>Confusion matrix (reformulated)</t>
  </si>
  <si>
    <t xml:space="preserve"> (per customer)</t>
  </si>
  <si>
    <t>p(Y|p)b(Y,p)+p(N|p)c(N,p)</t>
  </si>
  <si>
    <t>p(n)</t>
  </si>
  <si>
    <t>p(N|n)b(N,n)+p(Y|n)c(Y,n)</t>
  </si>
  <si>
    <t>=</t>
  </si>
  <si>
    <t>Expected benefit with user defined class priors =</t>
  </si>
  <si>
    <t>Test-set priors</t>
  </si>
  <si>
    <t>Expected benefit with test set priors =</t>
  </si>
  <si>
    <t>PYTHON OUTPUT</t>
  </si>
  <si>
    <t>Classifier evaluation with Expected Value Framework</t>
  </si>
  <si>
    <t>Partition = Testing</t>
  </si>
  <si>
    <t>- What's the better model from a business perspective? SVM or Logistic Regression?</t>
  </si>
  <si>
    <t>Cost</t>
  </si>
  <si>
    <t>Earning</t>
  </si>
  <si>
    <t>net profit</t>
  </si>
  <si>
    <t>CLASSIFIER 3: Random Forest</t>
  </si>
  <si>
    <t>CLASSIFIER 4:Xgboost</t>
  </si>
  <si>
    <t>CLASSIFIER 5:  Catboost</t>
  </si>
  <si>
    <t>CLASSIFIER 1: Decision Tree</t>
  </si>
  <si>
    <t>CLASSIFIER 2: Logistic regression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</si>
</sst>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.00_-;\-* #,##0.00_-;_-* &quot;-&quot;??_-;_-@_-"/>
    <numFmt numFmtId="165" formatCode="_(&quot;$&quot;* #,##0.00_);_(&quot;$&quot;* \(#,##0.00\);_(&quot;$&quot;* &quot;-&quot;??_);_(@_)"/>
    <numFmt numFmtId="166" formatCode="_(&quot;$&quot;* #,##0.0000_);_(&quot;$&quot;* \(#,##0.00\);_(&quot;$&quot;* &quot;-&quot;??_);_(@_)"/>
    <numFmt numFmtId="167" formatCode="_(&quot;$&quot;* #,##0.0000_);_(&quot;$&quot;* \(#,##0.0000\);_(&quot;$&quot;* &quot;-&quot;??_);_(@_)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</borders>
  <cellStyleXfs count="3">
    <xf numFmtId="0" fontId="0" fillId="0" borderId="0"/>
    <xf numFmtId="165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34">
    <xf numFmtId="0" fontId="0" fillId="0" borderId="0" xfId="0"/>
    <xf numFmtId="0" fontId="0" fillId="0" borderId="1" xfId="0" applyBorder="1"/>
    <xf numFmtId="3" fontId="0" fillId="0" borderId="1" xfId="0" applyNumberFormat="1" applyBorder="1"/>
    <xf numFmtId="9" fontId="0" fillId="0" borderId="0" xfId="2" applyFont="1"/>
    <xf numFmtId="0" fontId="0" fillId="2" borderId="0" xfId="0" applyFill="1"/>
    <xf numFmtId="3" fontId="0" fillId="2" borderId="0" xfId="0" applyNumberFormat="1" applyFill="1"/>
    <xf numFmtId="0" fontId="0" fillId="0" borderId="0" xfId="0" applyFill="1" applyAlignment="1">
      <alignment horizontal="center"/>
    </xf>
    <xf numFmtId="9" fontId="0" fillId="0" borderId="1" xfId="2" applyFont="1" applyBorder="1"/>
    <xf numFmtId="165" fontId="0" fillId="2" borderId="1" xfId="1" applyFont="1" applyFill="1" applyBorder="1"/>
    <xf numFmtId="165" fontId="0" fillId="0" borderId="2" xfId="1" applyFont="1" applyBorder="1"/>
    <xf numFmtId="9" fontId="0" fillId="2" borderId="0" xfId="0" applyNumberFormat="1" applyFill="1" applyAlignment="1">
      <alignment horizontal="center"/>
    </xf>
    <xf numFmtId="9" fontId="0" fillId="0" borderId="0" xfId="0" applyNumberFormat="1" applyFill="1" applyAlignment="1">
      <alignment horizontal="center"/>
    </xf>
    <xf numFmtId="0" fontId="0" fillId="0" borderId="0" xfId="0" applyAlignment="1"/>
    <xf numFmtId="0" fontId="0" fillId="0" borderId="3" xfId="0" applyBorder="1" applyAlignment="1"/>
    <xf numFmtId="0" fontId="0" fillId="0" borderId="0" xfId="0" applyAlignment="1">
      <alignment horizontal="center"/>
    </xf>
    <xf numFmtId="0" fontId="3" fillId="0" borderId="0" xfId="0" applyFont="1"/>
    <xf numFmtId="0" fontId="3" fillId="0" borderId="0" xfId="0" quotePrefix="1" applyFont="1"/>
    <xf numFmtId="166" fontId="0" fillId="2" borderId="1" xfId="1" applyNumberFormat="1" applyFont="1" applyFill="1" applyBorder="1"/>
    <xf numFmtId="9" fontId="0" fillId="5" borderId="1" xfId="2" applyFont="1" applyFill="1" applyBorder="1"/>
    <xf numFmtId="165" fontId="2" fillId="5" borderId="2" xfId="1" applyFont="1" applyFill="1" applyBorder="1"/>
    <xf numFmtId="164" fontId="0" fillId="0" borderId="0" xfId="0" applyNumberFormat="1"/>
    <xf numFmtId="9" fontId="0" fillId="0" borderId="0" xfId="2" applyNumberFormat="1" applyFont="1"/>
    <xf numFmtId="167" fontId="2" fillId="5" borderId="2" xfId="1" applyNumberFormat="1" applyFont="1" applyFill="1" applyBorder="1"/>
    <xf numFmtId="167" fontId="0" fillId="0" borderId="2" xfId="1" applyNumberFormat="1" applyFont="1" applyBorder="1"/>
    <xf numFmtId="10" fontId="0" fillId="0" borderId="0" xfId="2" applyNumberFormat="1" applyFont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0" fontId="0" fillId="3" borderId="0" xfId="0" applyFill="1" applyAlignment="1">
      <alignment horizontal="center"/>
    </xf>
    <xf numFmtId="0" fontId="0" fillId="0" borderId="0" xfId="0" applyAlignment="1">
      <alignment horizontal="center" vertical="center"/>
    </xf>
    <xf numFmtId="0" fontId="0" fillId="4" borderId="0" xfId="0" applyFill="1" applyAlignment="1">
      <alignment horizontal="center"/>
    </xf>
    <xf numFmtId="0" fontId="0" fillId="2" borderId="0" xfId="0" quotePrefix="1" applyFill="1" applyAlignment="1">
      <alignment horizontal="left" wrapText="1"/>
    </xf>
    <xf numFmtId="0" fontId="0" fillId="2" borderId="0" xfId="0" applyFill="1" applyAlignment="1">
      <alignment horizontal="left" wrapText="1"/>
    </xf>
    <xf numFmtId="9" fontId="0" fillId="0" borderId="1" xfId="2" applyFont="1" applyFill="1" applyBorder="1"/>
  </cellXfs>
  <cellStyles count="3">
    <cellStyle name="Currency" xfId="1" builtinId="4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162127</xdr:colOff>
      <xdr:row>4</xdr:row>
      <xdr:rowOff>59449</xdr:rowOff>
    </xdr:from>
    <xdr:to>
      <xdr:col>8</xdr:col>
      <xdr:colOff>451907</xdr:colOff>
      <xdr:row>15</xdr:row>
      <xdr:rowOff>124299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626035-0F1B-ABAA-42AA-56A25AA5E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45233" y="924130"/>
          <a:ext cx="2651440" cy="2145488"/>
        </a:xfrm>
        <a:prstGeom prst="rect">
          <a:avLst/>
        </a:prstGeom>
      </xdr:spPr>
    </xdr:pic>
    <xdr:clientData/>
  </xdr:twoCellAnchor>
  <xdr:twoCellAnchor editAs="oneCell">
    <xdr:from>
      <xdr:col>17</xdr:col>
      <xdr:colOff>121975</xdr:colOff>
      <xdr:row>4</xdr:row>
      <xdr:rowOff>48636</xdr:rowOff>
    </xdr:from>
    <xdr:to>
      <xdr:col>20</xdr:col>
      <xdr:colOff>504339</xdr:colOff>
      <xdr:row>15</xdr:row>
      <xdr:rowOff>97276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D2660C-5B65-DBAC-EAD1-379DE6E5E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51890" y="913317"/>
          <a:ext cx="2603513" cy="212927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124299</xdr:colOff>
      <xdr:row>4</xdr:row>
      <xdr:rowOff>78965</xdr:rowOff>
    </xdr:from>
    <xdr:to>
      <xdr:col>8</xdr:col>
      <xdr:colOff>396679</xdr:colOff>
      <xdr:row>15</xdr:row>
      <xdr:rowOff>97277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B31645A-11E9-E758-E2B6-EF0C8F4CD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7405" y="943646"/>
          <a:ext cx="2634040" cy="2098950"/>
        </a:xfrm>
        <a:prstGeom prst="rect">
          <a:avLst/>
        </a:prstGeom>
      </xdr:spPr>
    </xdr:pic>
    <xdr:clientData/>
  </xdr:twoCellAnchor>
  <xdr:twoCellAnchor editAs="oneCell">
    <xdr:from>
      <xdr:col>17</xdr:col>
      <xdr:colOff>91872</xdr:colOff>
      <xdr:row>4</xdr:row>
      <xdr:rowOff>54043</xdr:rowOff>
    </xdr:from>
    <xdr:to>
      <xdr:col>20</xdr:col>
      <xdr:colOff>450576</xdr:colOff>
      <xdr:row>15</xdr:row>
      <xdr:rowOff>118895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0C7B5F-F1BF-D930-E030-1CB8BAB28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21787" y="918724"/>
          <a:ext cx="2579853" cy="21454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147911</xdr:colOff>
      <xdr:row>4</xdr:row>
      <xdr:rowOff>140509</xdr:rowOff>
    </xdr:from>
    <xdr:to>
      <xdr:col>8</xdr:col>
      <xdr:colOff>281021</xdr:colOff>
      <xdr:row>15</xdr:row>
      <xdr:rowOff>99620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E45D28-E64D-CE44-8AA8-DE95389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1017" y="1005190"/>
          <a:ext cx="2494770" cy="203974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44"/>
  <sheetViews>
    <sheetView zoomScale="235" workbookViewId="0">
      <selection activeCell="Q36" sqref="Q36"/>
    </sheetView>
  </sheetViews>
  <sheetFormatPr baseColWidth="10" defaultColWidth="8.83203125" defaultRowHeight="15" x14ac:dyDescent="0.2"/>
  <cols>
    <col min="1" max="1" width="3.6640625" customWidth="1"/>
    <col min="2" max="2" width="9" bestFit="1" customWidth="1"/>
    <col min="3" max="3" width="9.33203125" customWidth="1"/>
    <col min="4" max="4" width="10.33203125" bestFit="1" customWidth="1"/>
    <col min="5" max="5" width="9.33203125" bestFit="1" customWidth="1"/>
    <col min="6" max="6" width="9" bestFit="1" customWidth="1"/>
    <col min="7" max="7" width="13" customWidth="1"/>
    <col min="8" max="11" width="9" bestFit="1" customWidth="1"/>
    <col min="14" max="15" width="9" bestFit="1" customWidth="1"/>
    <col min="16" max="16" width="10.33203125" bestFit="1" customWidth="1"/>
    <col min="17" max="17" width="9.33203125" bestFit="1" customWidth="1"/>
    <col min="18" max="18" width="9" bestFit="1" customWidth="1"/>
    <col min="19" max="19" width="11.1640625" bestFit="1" customWidth="1"/>
    <col min="20" max="25" width="9" bestFit="1" customWidth="1"/>
  </cols>
  <sheetData>
    <row r="1" spans="1:24" ht="19" x14ac:dyDescent="0.25">
      <c r="A1" s="15" t="s">
        <v>28</v>
      </c>
    </row>
    <row r="2" spans="1:24" ht="19" x14ac:dyDescent="0.25">
      <c r="A2" s="16"/>
    </row>
    <row r="4" spans="1:24" x14ac:dyDescent="0.2">
      <c r="B4" s="28" t="s">
        <v>37</v>
      </c>
      <c r="C4" s="28"/>
      <c r="D4" s="28"/>
      <c r="E4" s="28"/>
      <c r="F4" s="28"/>
      <c r="G4" s="28"/>
      <c r="H4" s="28"/>
      <c r="I4" s="28"/>
      <c r="J4" s="28"/>
      <c r="K4" s="28"/>
      <c r="L4" s="28"/>
      <c r="N4" s="30" t="s">
        <v>38</v>
      </c>
      <c r="O4" s="30"/>
      <c r="P4" s="30"/>
      <c r="Q4" s="30"/>
      <c r="R4" s="30"/>
      <c r="S4" s="30"/>
      <c r="T4" s="30"/>
      <c r="U4" s="30"/>
      <c r="V4" s="30"/>
      <c r="W4" s="30"/>
      <c r="X4" s="30"/>
    </row>
    <row r="7" spans="1:24" x14ac:dyDescent="0.2">
      <c r="B7" s="28" t="s">
        <v>27</v>
      </c>
      <c r="C7" s="28"/>
      <c r="D7" s="28"/>
      <c r="E7" s="28"/>
      <c r="N7" s="30" t="s">
        <v>27</v>
      </c>
      <c r="O7" s="30"/>
      <c r="P7" s="30"/>
      <c r="Q7" s="30"/>
    </row>
    <row r="8" spans="1:24" x14ac:dyDescent="0.2">
      <c r="B8" s="6"/>
      <c r="C8" s="6"/>
      <c r="D8" s="6"/>
      <c r="E8" s="6"/>
      <c r="N8" s="6"/>
      <c r="O8" s="6"/>
      <c r="P8" s="6"/>
      <c r="Q8" s="6"/>
    </row>
    <row r="9" spans="1:24" x14ac:dyDescent="0.2">
      <c r="D9" s="26" t="s">
        <v>1</v>
      </c>
      <c r="E9" s="26"/>
      <c r="P9" s="26" t="s">
        <v>1</v>
      </c>
      <c r="Q9" s="26"/>
    </row>
    <row r="10" spans="1:24" x14ac:dyDescent="0.2">
      <c r="C10" s="31" t="s">
        <v>29</v>
      </c>
      <c r="D10" s="4"/>
      <c r="E10" s="4"/>
      <c r="O10" s="31" t="s">
        <v>29</v>
      </c>
      <c r="P10" s="4"/>
      <c r="Q10" s="4"/>
    </row>
    <row r="11" spans="1:24" ht="15" customHeight="1" x14ac:dyDescent="0.2">
      <c r="B11" s="29" t="s">
        <v>0</v>
      </c>
      <c r="C11" s="32"/>
      <c r="D11" s="5">
        <v>0</v>
      </c>
      <c r="E11" s="4">
        <v>1</v>
      </c>
      <c r="N11" s="29" t="s">
        <v>0</v>
      </c>
      <c r="O11" s="32"/>
      <c r="P11" s="5">
        <v>0</v>
      </c>
      <c r="Q11" s="4">
        <v>1</v>
      </c>
    </row>
    <row r="12" spans="1:24" x14ac:dyDescent="0.2">
      <c r="B12" s="29"/>
      <c r="C12" s="4">
        <v>0</v>
      </c>
      <c r="D12" s="5">
        <v>35527</v>
      </c>
      <c r="E12" s="4">
        <v>33881</v>
      </c>
      <c r="N12" s="29"/>
      <c r="O12" s="4">
        <v>0</v>
      </c>
      <c r="P12" s="5">
        <v>43359</v>
      </c>
      <c r="Q12" s="4">
        <v>26049</v>
      </c>
    </row>
    <row r="13" spans="1:24" x14ac:dyDescent="0.2">
      <c r="B13" s="29"/>
      <c r="C13" s="4">
        <v>1</v>
      </c>
      <c r="D13" s="4">
        <v>21545</v>
      </c>
      <c r="E13" s="4">
        <v>53308</v>
      </c>
      <c r="N13" s="29"/>
      <c r="O13" s="4">
        <v>1</v>
      </c>
      <c r="P13" s="4">
        <v>27037</v>
      </c>
      <c r="Q13" s="4">
        <v>47816</v>
      </c>
    </row>
    <row r="17" spans="2:24" x14ac:dyDescent="0.2">
      <c r="B17" s="28" t="s">
        <v>18</v>
      </c>
      <c r="C17" s="28"/>
      <c r="D17" s="28"/>
      <c r="E17" s="28"/>
      <c r="F17" s="28"/>
      <c r="G17" s="28"/>
      <c r="H17" s="28"/>
      <c r="I17" s="28"/>
      <c r="J17" s="28"/>
      <c r="K17" s="28"/>
      <c r="L17" s="28"/>
      <c r="N17" s="30" t="s">
        <v>18</v>
      </c>
      <c r="O17" s="30"/>
      <c r="P17" s="30"/>
      <c r="Q17" s="30"/>
      <c r="R17" s="30"/>
      <c r="S17" s="30"/>
      <c r="T17" s="30"/>
      <c r="U17" s="30"/>
      <c r="V17" s="30"/>
      <c r="W17" s="30"/>
      <c r="X17" s="30"/>
    </row>
    <row r="19" spans="2:24" x14ac:dyDescent="0.2">
      <c r="D19" s="26" t="s">
        <v>6</v>
      </c>
      <c r="E19" s="26"/>
      <c r="H19" t="s">
        <v>17</v>
      </c>
      <c r="P19" s="26" t="s">
        <v>6</v>
      </c>
      <c r="Q19" s="26"/>
      <c r="T19" t="s">
        <v>17</v>
      </c>
    </row>
    <row r="20" spans="2:24" x14ac:dyDescent="0.2">
      <c r="C20" s="1"/>
      <c r="D20" s="1" t="s">
        <v>2</v>
      </c>
      <c r="E20" s="1" t="s">
        <v>3</v>
      </c>
      <c r="H20" s="1"/>
      <c r="I20" s="1" t="s">
        <v>2</v>
      </c>
      <c r="J20" s="1" t="s">
        <v>3</v>
      </c>
      <c r="O20" s="1"/>
      <c r="P20" s="1" t="s">
        <v>2</v>
      </c>
      <c r="Q20" s="1" t="s">
        <v>3</v>
      </c>
      <c r="T20" s="1"/>
      <c r="U20" s="1" t="s">
        <v>2</v>
      </c>
      <c r="V20" s="1" t="s">
        <v>3</v>
      </c>
    </row>
    <row r="21" spans="2:24" x14ac:dyDescent="0.2">
      <c r="B21" s="27" t="s">
        <v>7</v>
      </c>
      <c r="C21" s="1" t="s">
        <v>4</v>
      </c>
      <c r="D21" s="1">
        <f>E13</f>
        <v>53308</v>
      </c>
      <c r="E21" s="1">
        <f>E12</f>
        <v>33881</v>
      </c>
      <c r="F21">
        <f>SUM(D21:E21)</f>
        <v>87189</v>
      </c>
      <c r="H21" s="1" t="s">
        <v>4</v>
      </c>
      <c r="I21" s="33">
        <f>D21/$F$23</f>
        <v>0.36952468096020408</v>
      </c>
      <c r="J21" s="33">
        <f>E21/$F$23</f>
        <v>0.23485904021183826</v>
      </c>
      <c r="N21" s="27" t="s">
        <v>7</v>
      </c>
      <c r="O21" s="1" t="s">
        <v>4</v>
      </c>
      <c r="P21" s="1">
        <f>Q13</f>
        <v>47816</v>
      </c>
      <c r="Q21" s="1">
        <f>Q12</f>
        <v>26049</v>
      </c>
      <c r="R21">
        <f>SUM(P21:Q21)</f>
        <v>73865</v>
      </c>
      <c r="T21" s="1" t="s">
        <v>4</v>
      </c>
      <c r="U21" s="33">
        <f>P21/$R$23</f>
        <v>0.33145479374189835</v>
      </c>
      <c r="V21" s="33">
        <f>Q21/$R$23</f>
        <v>0.18056855283132656</v>
      </c>
    </row>
    <row r="22" spans="2:24" x14ac:dyDescent="0.2">
      <c r="B22" s="27"/>
      <c r="C22" s="1" t="s">
        <v>5</v>
      </c>
      <c r="D22" s="1">
        <f>D13</f>
        <v>21545</v>
      </c>
      <c r="E22" s="2">
        <f>D12</f>
        <v>35527</v>
      </c>
      <c r="F22">
        <f>SUM(D22:E22)</f>
        <v>57072</v>
      </c>
      <c r="H22" s="1" t="s">
        <v>5</v>
      </c>
      <c r="I22" s="7">
        <f>D22/$F$23</f>
        <v>0.14934736345928559</v>
      </c>
      <c r="J22" s="7">
        <f>E22/$F$23</f>
        <v>0.24626891536867207</v>
      </c>
      <c r="N22" s="27"/>
      <c r="O22" s="1" t="s">
        <v>5</v>
      </c>
      <c r="P22" s="1">
        <f>P13</f>
        <v>27037</v>
      </c>
      <c r="Q22" s="2">
        <f>P12</f>
        <v>43359</v>
      </c>
      <c r="R22">
        <f>SUM(P22:Q22)</f>
        <v>70396</v>
      </c>
      <c r="T22" s="1" t="s">
        <v>5</v>
      </c>
      <c r="U22" s="7">
        <f>P22/$R$23</f>
        <v>0.18741725067759132</v>
      </c>
      <c r="V22" s="7">
        <f>Q22/$R$23</f>
        <v>0.30055940274918375</v>
      </c>
    </row>
    <row r="23" spans="2:24" x14ac:dyDescent="0.2">
      <c r="D23">
        <f>SUM(D21:D22)</f>
        <v>74853</v>
      </c>
      <c r="E23">
        <f>SUM(E21:E22)</f>
        <v>69408</v>
      </c>
      <c r="F23">
        <f>SUM(F21:F22)</f>
        <v>144261</v>
      </c>
      <c r="P23">
        <f>SUM(P21:P22)</f>
        <v>74853</v>
      </c>
      <c r="Q23">
        <f>SUM(Q21:Q22)</f>
        <v>69408</v>
      </c>
      <c r="R23">
        <f>SUM(R21:R22)</f>
        <v>144261</v>
      </c>
    </row>
    <row r="26" spans="2:24" x14ac:dyDescent="0.2">
      <c r="B26" s="28" t="s">
        <v>15</v>
      </c>
      <c r="C26" s="28"/>
      <c r="D26" s="28"/>
      <c r="E26" s="28"/>
      <c r="F26" s="28"/>
      <c r="G26" s="28"/>
      <c r="H26" s="28"/>
      <c r="I26" s="28"/>
      <c r="J26" s="28"/>
      <c r="K26" s="28"/>
      <c r="L26" s="28"/>
      <c r="N26" s="30" t="s">
        <v>15</v>
      </c>
      <c r="O26" s="30"/>
      <c r="P26" s="30"/>
      <c r="Q26" s="30"/>
      <c r="R26" s="30"/>
      <c r="S26" s="30"/>
      <c r="T26" s="30"/>
      <c r="U26" s="30"/>
      <c r="V26" s="30"/>
      <c r="W26" s="30"/>
      <c r="X26" s="30"/>
    </row>
    <row r="28" spans="2:24" x14ac:dyDescent="0.2">
      <c r="D28" s="26" t="s">
        <v>6</v>
      </c>
      <c r="E28" s="26"/>
      <c r="G28" t="s">
        <v>25</v>
      </c>
      <c r="J28" t="s">
        <v>16</v>
      </c>
      <c r="P28" s="26" t="s">
        <v>6</v>
      </c>
      <c r="Q28" s="26"/>
      <c r="S28" t="s">
        <v>25</v>
      </c>
      <c r="V28" t="s">
        <v>16</v>
      </c>
    </row>
    <row r="29" spans="2:24" x14ac:dyDescent="0.2">
      <c r="C29" s="1"/>
      <c r="D29" s="1" t="s">
        <v>2</v>
      </c>
      <c r="E29" s="1" t="s">
        <v>3</v>
      </c>
      <c r="G29" t="s">
        <v>9</v>
      </c>
      <c r="H29" s="3">
        <f>D23/F23</f>
        <v>0.51887204441948964</v>
      </c>
      <c r="J29" t="s">
        <v>11</v>
      </c>
      <c r="K29" s="3">
        <f>D21/D23</f>
        <v>0.7121691849358075</v>
      </c>
      <c r="O29" s="1"/>
      <c r="P29" s="1" t="s">
        <v>2</v>
      </c>
      <c r="Q29" s="1" t="s">
        <v>3</v>
      </c>
      <c r="S29" t="s">
        <v>9</v>
      </c>
      <c r="T29" s="24">
        <f>P23/R23</f>
        <v>0.51887204441948964</v>
      </c>
      <c r="V29" t="s">
        <v>11</v>
      </c>
      <c r="W29" s="3">
        <f>P21/P23</f>
        <v>0.63879871214246586</v>
      </c>
    </row>
    <row r="30" spans="2:24" x14ac:dyDescent="0.2">
      <c r="B30" s="27" t="s">
        <v>7</v>
      </c>
      <c r="C30" s="1" t="s">
        <v>4</v>
      </c>
      <c r="D30" s="8">
        <v>2990</v>
      </c>
      <c r="E30" s="17">
        <v>-250</v>
      </c>
      <c r="G30" t="s">
        <v>10</v>
      </c>
      <c r="H30" s="3">
        <f>E23/F23</f>
        <v>0.4811279555805103</v>
      </c>
      <c r="J30" t="s">
        <v>12</v>
      </c>
      <c r="K30" s="3">
        <f>D22/D23</f>
        <v>0.2878308150641925</v>
      </c>
      <c r="N30" s="27" t="s">
        <v>7</v>
      </c>
      <c r="O30" s="1" t="s">
        <v>4</v>
      </c>
      <c r="P30" s="8">
        <v>2990</v>
      </c>
      <c r="Q30" s="8">
        <v>-250</v>
      </c>
      <c r="S30" t="s">
        <v>10</v>
      </c>
      <c r="T30" s="21">
        <f>Q23/R23</f>
        <v>0.4811279555805103</v>
      </c>
      <c r="V30" t="s">
        <v>12</v>
      </c>
      <c r="W30" s="3">
        <f>P22/P23</f>
        <v>0.36120128785753408</v>
      </c>
    </row>
    <row r="31" spans="2:24" x14ac:dyDescent="0.2">
      <c r="B31" s="27"/>
      <c r="C31" s="1" t="s">
        <v>5</v>
      </c>
      <c r="D31" s="8">
        <v>0</v>
      </c>
      <c r="E31" s="8">
        <v>0</v>
      </c>
      <c r="J31" t="s">
        <v>13</v>
      </c>
      <c r="K31" s="3">
        <f>E21/E23</f>
        <v>0.48814257722452742</v>
      </c>
      <c r="N31" s="27"/>
      <c r="O31" s="1" t="s">
        <v>5</v>
      </c>
      <c r="P31" s="8">
        <v>0</v>
      </c>
      <c r="Q31" s="8">
        <v>0</v>
      </c>
      <c r="V31" t="s">
        <v>13</v>
      </c>
      <c r="W31" s="3">
        <f>Q21/Q23</f>
        <v>0.37530255878284924</v>
      </c>
    </row>
    <row r="32" spans="2:24" x14ac:dyDescent="0.2">
      <c r="J32" t="s">
        <v>14</v>
      </c>
      <c r="K32" s="3">
        <f>E22/E23</f>
        <v>0.51185742277547253</v>
      </c>
      <c r="V32" t="s">
        <v>14</v>
      </c>
      <c r="W32" s="3">
        <f>Q22/Q23</f>
        <v>0.62469744121715076</v>
      </c>
    </row>
    <row r="34" spans="2:25" ht="16" thickBot="1" x14ac:dyDescent="0.25"/>
    <row r="35" spans="2:25" ht="16" thickBot="1" x14ac:dyDescent="0.25">
      <c r="B35" s="12" t="s">
        <v>26</v>
      </c>
      <c r="C35" s="13"/>
      <c r="G35" s="19">
        <f>SUMPRODUCT(D30:D31,I21:I22)+SUMPRODUCT(E30:E31,J21:J22)</f>
        <v>1046.1640360180506</v>
      </c>
      <c r="H35" t="s">
        <v>19</v>
      </c>
      <c r="N35" s="12" t="s">
        <v>26</v>
      </c>
      <c r="O35" s="13"/>
      <c r="S35" s="22">
        <f>SUMPRODUCT(P30:P31,U21:U22)+SUMPRODUCT(Q30:Q31,V21:V22)</f>
        <v>945.90769508044446</v>
      </c>
      <c r="T35" t="s">
        <v>19</v>
      </c>
      <c r="W35" t="s">
        <v>32</v>
      </c>
      <c r="X35" t="s">
        <v>31</v>
      </c>
      <c r="Y35" t="s">
        <v>33</v>
      </c>
    </row>
    <row r="36" spans="2:25" x14ac:dyDescent="0.2">
      <c r="W36">
        <f>75000*0.02</f>
        <v>1500</v>
      </c>
      <c r="X36">
        <v>500</v>
      </c>
      <c r="Y36">
        <f>W36-X36</f>
        <v>1000</v>
      </c>
    </row>
    <row r="37" spans="2:25" ht="16" thickBot="1" x14ac:dyDescent="0.25"/>
    <row r="38" spans="2:25" ht="16" thickBot="1" x14ac:dyDescent="0.25">
      <c r="B38" t="s">
        <v>24</v>
      </c>
      <c r="G38" s="9">
        <f>G40+G43</f>
        <v>35.563861202361906</v>
      </c>
      <c r="H38" t="s">
        <v>19</v>
      </c>
      <c r="N38" t="s">
        <v>24</v>
      </c>
      <c r="S38" s="23">
        <f>S40+S43</f>
        <v>46.442725534405668</v>
      </c>
      <c r="T38" t="s">
        <v>19</v>
      </c>
    </row>
    <row r="40" spans="2:25" x14ac:dyDescent="0.2">
      <c r="B40" t="s">
        <v>8</v>
      </c>
      <c r="C40" t="s">
        <v>20</v>
      </c>
      <c r="F40" t="s">
        <v>23</v>
      </c>
      <c r="G40">
        <f>B41*C41</f>
        <v>149.05701040706452</v>
      </c>
      <c r="J40" s="20"/>
      <c r="N40" t="s">
        <v>8</v>
      </c>
      <c r="O40" t="s">
        <v>20</v>
      </c>
      <c r="R40" t="s">
        <v>23</v>
      </c>
      <c r="S40">
        <f>N41*O41</f>
        <v>133.70057045141812</v>
      </c>
    </row>
    <row r="41" spans="2:25" x14ac:dyDescent="0.2">
      <c r="B41" s="10">
        <v>7.0000000000000007E-2</v>
      </c>
      <c r="C41" s="14">
        <f>SUMPRODUCT(D30:D31,K29:K30)</f>
        <v>2129.3858629580645</v>
      </c>
      <c r="N41" s="10">
        <v>7.0000000000000007E-2</v>
      </c>
      <c r="O41" s="14">
        <f>SUMPRODUCT(P30:P31,W29:W30)</f>
        <v>1910.0081493059729</v>
      </c>
    </row>
    <row r="43" spans="2:25" x14ac:dyDescent="0.2">
      <c r="B43" t="s">
        <v>21</v>
      </c>
      <c r="C43" t="s">
        <v>22</v>
      </c>
      <c r="F43" t="s">
        <v>23</v>
      </c>
      <c r="G43">
        <f>B44*C44</f>
        <v>-113.49314920470262</v>
      </c>
      <c r="N43" t="s">
        <v>21</v>
      </c>
      <c r="O43" t="s">
        <v>22</v>
      </c>
      <c r="R43" t="s">
        <v>23</v>
      </c>
      <c r="S43">
        <f>N44*O44</f>
        <v>-87.257844917012449</v>
      </c>
    </row>
    <row r="44" spans="2:25" x14ac:dyDescent="0.2">
      <c r="B44" s="11">
        <f>1-B41</f>
        <v>0.92999999999999994</v>
      </c>
      <c r="C44" s="14">
        <f>SUMPRODUCT(E30:E31,K31:K32)</f>
        <v>-122.03564430613186</v>
      </c>
      <c r="N44" s="11">
        <f>1-N41</f>
        <v>0.92999999999999994</v>
      </c>
      <c r="O44" s="14">
        <f>SUMPRODUCT(Q30:Q31,W31:W32)</f>
        <v>-93.825639695712312</v>
      </c>
    </row>
  </sheetData>
  <mergeCells count="22">
    <mergeCell ref="N26:X26"/>
    <mergeCell ref="C10:C11"/>
    <mergeCell ref="N4:X4"/>
    <mergeCell ref="N7:Q7"/>
    <mergeCell ref="P9:Q9"/>
    <mergeCell ref="N11:N13"/>
    <mergeCell ref="P28:Q28"/>
    <mergeCell ref="N30:N31"/>
    <mergeCell ref="B4:L4"/>
    <mergeCell ref="B7:E7"/>
    <mergeCell ref="D9:E9"/>
    <mergeCell ref="B11:B13"/>
    <mergeCell ref="B17:L17"/>
    <mergeCell ref="D19:E19"/>
    <mergeCell ref="B21:B22"/>
    <mergeCell ref="B26:L26"/>
    <mergeCell ref="D28:E28"/>
    <mergeCell ref="B30:B31"/>
    <mergeCell ref="N17:X17"/>
    <mergeCell ref="O10:O11"/>
    <mergeCell ref="P19:Q19"/>
    <mergeCell ref="N21:N22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DD6F22-C3CB-034E-B0D1-7ADA5E7CECD4}">
  <dimension ref="A1:Y44"/>
  <sheetViews>
    <sheetView tabSelected="1" topLeftCell="A49" zoomScale="235" workbookViewId="0">
      <selection activeCell="R33" sqref="R33"/>
    </sheetView>
  </sheetViews>
  <sheetFormatPr baseColWidth="10" defaultColWidth="8.83203125" defaultRowHeight="15" x14ac:dyDescent="0.2"/>
  <cols>
    <col min="1" max="1" width="3.6640625" customWidth="1"/>
    <col min="2" max="2" width="9" bestFit="1" customWidth="1"/>
    <col min="3" max="3" width="9.33203125" customWidth="1"/>
    <col min="4" max="4" width="10.33203125" bestFit="1" customWidth="1"/>
    <col min="5" max="5" width="9.33203125" bestFit="1" customWidth="1"/>
    <col min="6" max="6" width="9" bestFit="1" customWidth="1"/>
    <col min="7" max="7" width="13" customWidth="1"/>
    <col min="8" max="11" width="9" bestFit="1" customWidth="1"/>
    <col min="14" max="15" width="9" bestFit="1" customWidth="1"/>
    <col min="16" max="16" width="10.33203125" bestFit="1" customWidth="1"/>
    <col min="17" max="17" width="9.33203125" bestFit="1" customWidth="1"/>
    <col min="18" max="18" width="9" bestFit="1" customWidth="1"/>
    <col min="19" max="19" width="11.1640625" bestFit="1" customWidth="1"/>
    <col min="20" max="25" width="9" bestFit="1" customWidth="1"/>
  </cols>
  <sheetData>
    <row r="1" spans="1:24" ht="19" x14ac:dyDescent="0.25">
      <c r="A1" s="15" t="s">
        <v>28</v>
      </c>
    </row>
    <row r="2" spans="1:24" ht="19" x14ac:dyDescent="0.25">
      <c r="A2" s="16" t="s">
        <v>30</v>
      </c>
    </row>
    <row r="4" spans="1:24" x14ac:dyDescent="0.2">
      <c r="B4" s="28" t="s">
        <v>34</v>
      </c>
      <c r="C4" s="28"/>
      <c r="D4" s="28"/>
      <c r="E4" s="28"/>
      <c r="F4" s="28"/>
      <c r="G4" s="28"/>
      <c r="H4" s="28"/>
      <c r="I4" s="28"/>
      <c r="J4" s="28"/>
      <c r="K4" s="28"/>
      <c r="L4" s="28"/>
      <c r="N4" s="30" t="s">
        <v>35</v>
      </c>
      <c r="O4" s="30"/>
      <c r="P4" s="30"/>
      <c r="Q4" s="30"/>
      <c r="R4" s="30"/>
      <c r="S4" s="30"/>
      <c r="T4" s="30"/>
      <c r="U4" s="30"/>
      <c r="V4" s="30"/>
      <c r="W4" s="30"/>
      <c r="X4" s="30"/>
    </row>
    <row r="7" spans="1:24" x14ac:dyDescent="0.2">
      <c r="B7" s="28" t="s">
        <v>27</v>
      </c>
      <c r="C7" s="28"/>
      <c r="D7" s="28"/>
      <c r="E7" s="28"/>
      <c r="N7" s="30" t="s">
        <v>27</v>
      </c>
      <c r="O7" s="30"/>
      <c r="P7" s="30"/>
      <c r="Q7" s="30"/>
    </row>
    <row r="8" spans="1:24" x14ac:dyDescent="0.2">
      <c r="B8" s="6"/>
      <c r="C8" s="6"/>
      <c r="D8" s="6"/>
      <c r="E8" s="6"/>
      <c r="N8" s="6"/>
      <c r="O8" s="6"/>
      <c r="P8" s="6"/>
      <c r="Q8" s="6"/>
    </row>
    <row r="9" spans="1:24" x14ac:dyDescent="0.2">
      <c r="D9" s="26" t="s">
        <v>1</v>
      </c>
      <c r="E9" s="26"/>
      <c r="P9" s="26" t="s">
        <v>1</v>
      </c>
      <c r="Q9" s="26"/>
    </row>
    <row r="10" spans="1:24" x14ac:dyDescent="0.2">
      <c r="C10" s="31" t="s">
        <v>29</v>
      </c>
      <c r="D10" s="4"/>
      <c r="E10" s="4"/>
      <c r="O10" s="31" t="s">
        <v>29</v>
      </c>
      <c r="P10" s="4"/>
      <c r="Q10" s="4"/>
    </row>
    <row r="11" spans="1:24" ht="15" customHeight="1" x14ac:dyDescent="0.2">
      <c r="B11" s="29" t="s">
        <v>0</v>
      </c>
      <c r="C11" s="32"/>
      <c r="D11" s="5">
        <v>0</v>
      </c>
      <c r="E11" s="4">
        <v>1</v>
      </c>
      <c r="N11" s="29" t="s">
        <v>0</v>
      </c>
      <c r="O11" s="32"/>
      <c r="P11" s="5">
        <v>0</v>
      </c>
      <c r="Q11" s="4">
        <v>1</v>
      </c>
    </row>
    <row r="12" spans="1:24" x14ac:dyDescent="0.2">
      <c r="B12" s="29"/>
      <c r="C12" s="4">
        <v>0</v>
      </c>
      <c r="D12" s="5">
        <v>29967</v>
      </c>
      <c r="E12" s="4">
        <v>39441</v>
      </c>
      <c r="N12" s="29"/>
      <c r="O12" s="4">
        <v>0</v>
      </c>
      <c r="P12" s="5">
        <v>41807</v>
      </c>
      <c r="Q12" s="4">
        <v>27601</v>
      </c>
    </row>
    <row r="13" spans="1:24" x14ac:dyDescent="0.2">
      <c r="B13" s="29"/>
      <c r="C13" s="4">
        <v>1</v>
      </c>
      <c r="D13" s="4">
        <v>15266</v>
      </c>
      <c r="E13" s="4">
        <v>59587</v>
      </c>
      <c r="N13" s="29"/>
      <c r="O13" s="4">
        <v>1</v>
      </c>
      <c r="P13" s="4">
        <v>20867</v>
      </c>
      <c r="Q13" s="4">
        <v>53986</v>
      </c>
    </row>
    <row r="17" spans="2:24" x14ac:dyDescent="0.2">
      <c r="B17" s="28" t="s">
        <v>18</v>
      </c>
      <c r="C17" s="28"/>
      <c r="D17" s="28"/>
      <c r="E17" s="28"/>
      <c r="F17" s="28"/>
      <c r="G17" s="28"/>
      <c r="H17" s="28"/>
      <c r="I17" s="28"/>
      <c r="J17" s="28"/>
      <c r="K17" s="28"/>
      <c r="L17" s="28"/>
      <c r="N17" s="30" t="s">
        <v>18</v>
      </c>
      <c r="O17" s="30"/>
      <c r="P17" s="30"/>
      <c r="Q17" s="30"/>
      <c r="R17" s="30"/>
      <c r="S17" s="30"/>
      <c r="T17" s="30"/>
      <c r="U17" s="30"/>
      <c r="V17" s="30"/>
      <c r="W17" s="30"/>
      <c r="X17" s="30"/>
    </row>
    <row r="19" spans="2:24" x14ac:dyDescent="0.2">
      <c r="D19" s="26" t="s">
        <v>6</v>
      </c>
      <c r="E19" s="26"/>
      <c r="H19" t="s">
        <v>17</v>
      </c>
      <c r="P19" s="26" t="s">
        <v>6</v>
      </c>
      <c r="Q19" s="26"/>
      <c r="T19" t="s">
        <v>17</v>
      </c>
    </row>
    <row r="20" spans="2:24" x14ac:dyDescent="0.2">
      <c r="C20" s="1"/>
      <c r="D20" s="1" t="s">
        <v>2</v>
      </c>
      <c r="E20" s="1" t="s">
        <v>3</v>
      </c>
      <c r="H20" s="1"/>
      <c r="I20" s="1" t="s">
        <v>2</v>
      </c>
      <c r="J20" s="1" t="s">
        <v>3</v>
      </c>
      <c r="O20" s="1"/>
      <c r="P20" s="1" t="s">
        <v>2</v>
      </c>
      <c r="Q20" s="1" t="s">
        <v>3</v>
      </c>
      <c r="T20" s="1"/>
      <c r="U20" s="1" t="s">
        <v>2</v>
      </c>
      <c r="V20" s="1" t="s">
        <v>3</v>
      </c>
    </row>
    <row r="21" spans="2:24" x14ac:dyDescent="0.2">
      <c r="B21" s="27" t="s">
        <v>7</v>
      </c>
      <c r="C21" s="1" t="s">
        <v>4</v>
      </c>
      <c r="D21" s="1">
        <f>E13</f>
        <v>59587</v>
      </c>
      <c r="E21" s="1">
        <f>E12</f>
        <v>39441</v>
      </c>
      <c r="F21">
        <f>SUM(D21:E21)</f>
        <v>99028</v>
      </c>
      <c r="H21" s="1" t="s">
        <v>4</v>
      </c>
      <c r="I21" s="18">
        <f>D21/$F$23</f>
        <v>0.41304995806212352</v>
      </c>
      <c r="J21" s="18">
        <f>E21/$F$23</f>
        <v>0.2734002952981055</v>
      </c>
      <c r="N21" s="27" t="s">
        <v>7</v>
      </c>
      <c r="O21" s="1" t="s">
        <v>4</v>
      </c>
      <c r="P21" s="1">
        <f>Q13</f>
        <v>53986</v>
      </c>
      <c r="Q21" s="1">
        <f>Q12</f>
        <v>27601</v>
      </c>
      <c r="R21">
        <f>SUM(P21:Q21)</f>
        <v>81587</v>
      </c>
      <c r="T21" s="1" t="s">
        <v>4</v>
      </c>
      <c r="U21" s="18">
        <f>P21/$R$23</f>
        <v>0.37422449587899709</v>
      </c>
      <c r="V21" s="18">
        <f>Q21/$R$23</f>
        <v>0.19132683122950764</v>
      </c>
    </row>
    <row r="22" spans="2:24" x14ac:dyDescent="0.2">
      <c r="B22" s="27"/>
      <c r="C22" s="1" t="s">
        <v>5</v>
      </c>
      <c r="D22" s="1">
        <f>D13</f>
        <v>15266</v>
      </c>
      <c r="E22" s="2">
        <f>D12</f>
        <v>29967</v>
      </c>
      <c r="F22">
        <f>SUM(D22:E22)</f>
        <v>45233</v>
      </c>
      <c r="H22" s="1" t="s">
        <v>5</v>
      </c>
      <c r="I22" s="7">
        <f>D22/$F$23</f>
        <v>0.10582208635736616</v>
      </c>
      <c r="J22" s="7">
        <f>E22/$F$23</f>
        <v>0.2077276602824048</v>
      </c>
      <c r="N22" s="27"/>
      <c r="O22" s="1" t="s">
        <v>5</v>
      </c>
      <c r="P22" s="1">
        <f>P13</f>
        <v>20867</v>
      </c>
      <c r="Q22" s="2">
        <f>P12</f>
        <v>41807</v>
      </c>
      <c r="R22">
        <f>SUM(P22:Q22)</f>
        <v>62674</v>
      </c>
      <c r="T22" s="1" t="s">
        <v>5</v>
      </c>
      <c r="U22" s="7">
        <f>P22/$R$23</f>
        <v>0.14464754854049258</v>
      </c>
      <c r="V22" s="7">
        <f>Q22/$R$23</f>
        <v>0.28980112435100269</v>
      </c>
    </row>
    <row r="23" spans="2:24" x14ac:dyDescent="0.2">
      <c r="D23">
        <f>SUM(D21:D22)</f>
        <v>74853</v>
      </c>
      <c r="E23">
        <f>SUM(E21:E22)</f>
        <v>69408</v>
      </c>
      <c r="F23">
        <f>SUM(F21:F22)</f>
        <v>144261</v>
      </c>
      <c r="P23">
        <f>SUM(P21:P22)</f>
        <v>74853</v>
      </c>
      <c r="Q23">
        <f>SUM(Q21:Q22)</f>
        <v>69408</v>
      </c>
      <c r="R23">
        <f>SUM(R21:R22)</f>
        <v>144261</v>
      </c>
    </row>
    <row r="26" spans="2:24" x14ac:dyDescent="0.2">
      <c r="B26" s="28" t="s">
        <v>15</v>
      </c>
      <c r="C26" s="28"/>
      <c r="D26" s="28"/>
      <c r="E26" s="28"/>
      <c r="F26" s="28"/>
      <c r="G26" s="28"/>
      <c r="H26" s="28"/>
      <c r="I26" s="28"/>
      <c r="J26" s="28"/>
      <c r="K26" s="28"/>
      <c r="L26" s="28"/>
      <c r="N26" s="30" t="s">
        <v>15</v>
      </c>
      <c r="O26" s="30"/>
      <c r="P26" s="30"/>
      <c r="Q26" s="30"/>
      <c r="R26" s="30"/>
      <c r="S26" s="30"/>
      <c r="T26" s="30"/>
      <c r="U26" s="30"/>
      <c r="V26" s="30"/>
      <c r="W26" s="30"/>
      <c r="X26" s="30"/>
    </row>
    <row r="28" spans="2:24" x14ac:dyDescent="0.2">
      <c r="D28" s="26" t="s">
        <v>6</v>
      </c>
      <c r="E28" s="26"/>
      <c r="G28" t="s">
        <v>25</v>
      </c>
      <c r="J28" t="s">
        <v>16</v>
      </c>
      <c r="P28" s="26" t="s">
        <v>6</v>
      </c>
      <c r="Q28" s="26"/>
      <c r="S28" t="s">
        <v>25</v>
      </c>
      <c r="V28" t="s">
        <v>16</v>
      </c>
    </row>
    <row r="29" spans="2:24" x14ac:dyDescent="0.2">
      <c r="C29" s="1"/>
      <c r="D29" s="1" t="s">
        <v>2</v>
      </c>
      <c r="E29" s="1" t="s">
        <v>3</v>
      </c>
      <c r="G29" t="s">
        <v>9</v>
      </c>
      <c r="H29" s="3">
        <f>D23/F23</f>
        <v>0.51887204441948964</v>
      </c>
      <c r="J29" t="s">
        <v>11</v>
      </c>
      <c r="K29" s="3">
        <f>D21/D23</f>
        <v>0.79605359838617018</v>
      </c>
      <c r="O29" s="1"/>
      <c r="P29" s="1" t="s">
        <v>2</v>
      </c>
      <c r="Q29" s="1" t="s">
        <v>3</v>
      </c>
      <c r="S29" t="s">
        <v>9</v>
      </c>
      <c r="T29" s="24">
        <f>P23/R23</f>
        <v>0.51887204441948964</v>
      </c>
      <c r="V29" t="s">
        <v>11</v>
      </c>
      <c r="W29" s="3">
        <f>P21/P23</f>
        <v>0.72122693813207217</v>
      </c>
    </row>
    <row r="30" spans="2:24" x14ac:dyDescent="0.2">
      <c r="B30" s="27" t="s">
        <v>7</v>
      </c>
      <c r="C30" s="1" t="s">
        <v>4</v>
      </c>
      <c r="D30" s="8">
        <v>2990</v>
      </c>
      <c r="E30" s="17">
        <v>-250</v>
      </c>
      <c r="G30" t="s">
        <v>10</v>
      </c>
      <c r="H30" s="3">
        <f>E23/F23</f>
        <v>0.4811279555805103</v>
      </c>
      <c r="J30" t="s">
        <v>12</v>
      </c>
      <c r="K30" s="3">
        <f>D22/D23</f>
        <v>0.20394640161382976</v>
      </c>
      <c r="N30" s="27" t="s">
        <v>7</v>
      </c>
      <c r="O30" s="1" t="s">
        <v>4</v>
      </c>
      <c r="P30" s="8">
        <v>2990</v>
      </c>
      <c r="Q30" s="8">
        <v>-250</v>
      </c>
      <c r="S30" t="s">
        <v>10</v>
      </c>
      <c r="T30" s="21">
        <f>Q23/R23</f>
        <v>0.4811279555805103</v>
      </c>
      <c r="V30" t="s">
        <v>12</v>
      </c>
      <c r="W30" s="3">
        <f>P22/P23</f>
        <v>0.27877306186792783</v>
      </c>
    </row>
    <row r="31" spans="2:24" x14ac:dyDescent="0.2">
      <c r="B31" s="27"/>
      <c r="C31" s="1" t="s">
        <v>5</v>
      </c>
      <c r="D31" s="8">
        <v>0</v>
      </c>
      <c r="E31" s="8">
        <v>0</v>
      </c>
      <c r="J31" t="s">
        <v>13</v>
      </c>
      <c r="K31" s="3">
        <f>E21/E23</f>
        <v>0.56824861687413553</v>
      </c>
      <c r="N31" s="27"/>
      <c r="O31" s="1" t="s">
        <v>5</v>
      </c>
      <c r="P31" s="8">
        <v>0</v>
      </c>
      <c r="Q31" s="8">
        <v>0</v>
      </c>
      <c r="V31" t="s">
        <v>13</v>
      </c>
      <c r="W31" s="3">
        <f>Q21/Q23</f>
        <v>0.3976630935915168</v>
      </c>
    </row>
    <row r="32" spans="2:24" x14ac:dyDescent="0.2">
      <c r="J32" t="s">
        <v>14</v>
      </c>
      <c r="K32" s="3">
        <f>E22/E23</f>
        <v>0.43175138312586447</v>
      </c>
      <c r="V32" t="s">
        <v>14</v>
      </c>
      <c r="W32" s="3">
        <f>Q22/Q23</f>
        <v>0.60233690640848314</v>
      </c>
    </row>
    <row r="34" spans="2:25" ht="16" thickBot="1" x14ac:dyDescent="0.25"/>
    <row r="35" spans="2:25" ht="16" thickBot="1" x14ac:dyDescent="0.25">
      <c r="B35" s="12" t="s">
        <v>26</v>
      </c>
      <c r="C35" s="13"/>
      <c r="G35" s="19">
        <f>SUMPRODUCT(D30:D31,I21:I22)+SUMPRODUCT(E30:E31,J21:J22)</f>
        <v>1166.669300781223</v>
      </c>
      <c r="H35" t="s">
        <v>19</v>
      </c>
      <c r="N35" s="12" t="s">
        <v>26</v>
      </c>
      <c r="O35" s="13"/>
      <c r="S35" s="22">
        <f>SUMPRODUCT(P30:P31,U21:U22)+SUMPRODUCT(Q30:Q31,V21:V22)</f>
        <v>1071.0995348708243</v>
      </c>
      <c r="T35" t="s">
        <v>19</v>
      </c>
      <c r="W35" t="s">
        <v>32</v>
      </c>
      <c r="X35" t="s">
        <v>31</v>
      </c>
      <c r="Y35" t="s">
        <v>33</v>
      </c>
    </row>
    <row r="36" spans="2:25" x14ac:dyDescent="0.2">
      <c r="W36">
        <f>75000*0.02</f>
        <v>1500</v>
      </c>
      <c r="X36">
        <v>500</v>
      </c>
      <c r="Y36">
        <f>W36-X36</f>
        <v>1000</v>
      </c>
    </row>
    <row r="37" spans="2:25" ht="16" thickBot="1" x14ac:dyDescent="0.25"/>
    <row r="38" spans="2:25" ht="16" thickBot="1" x14ac:dyDescent="0.25">
      <c r="B38" t="s">
        <v>24</v>
      </c>
      <c r="G38" s="9">
        <f>G40+G43</f>
        <v>34.496214718988909</v>
      </c>
      <c r="H38" t="s">
        <v>19</v>
      </c>
      <c r="N38" t="s">
        <v>24</v>
      </c>
      <c r="S38" s="23">
        <f>S40+S43</f>
        <v>58.496128891015061</v>
      </c>
      <c r="T38" t="s">
        <v>19</v>
      </c>
    </row>
    <row r="40" spans="2:25" x14ac:dyDescent="0.2">
      <c r="B40" t="s">
        <v>8</v>
      </c>
      <c r="C40" t="s">
        <v>20</v>
      </c>
      <c r="F40" t="s">
        <v>23</v>
      </c>
      <c r="G40">
        <f>B41*C41</f>
        <v>166.61401814222543</v>
      </c>
      <c r="J40" s="20"/>
      <c r="N40" t="s">
        <v>8</v>
      </c>
      <c r="O40" t="s">
        <v>20</v>
      </c>
      <c r="R40" t="s">
        <v>23</v>
      </c>
      <c r="S40">
        <f>N41*O41</f>
        <v>150.95279815104271</v>
      </c>
    </row>
    <row r="41" spans="2:25" x14ac:dyDescent="0.2">
      <c r="B41" s="10">
        <v>7.0000000000000007E-2</v>
      </c>
      <c r="C41" s="25">
        <f>SUMPRODUCT(D30:D31,K29:K30)</f>
        <v>2380.2002591746486</v>
      </c>
      <c r="N41" s="10">
        <v>7.0000000000000007E-2</v>
      </c>
      <c r="O41" s="25">
        <f>SUMPRODUCT(P30:P31,W29:W30)</f>
        <v>2156.4685450148959</v>
      </c>
    </row>
    <row r="43" spans="2:25" x14ac:dyDescent="0.2">
      <c r="B43" t="s">
        <v>21</v>
      </c>
      <c r="C43" t="s">
        <v>22</v>
      </c>
      <c r="F43" t="s">
        <v>23</v>
      </c>
      <c r="G43">
        <f>B44*C44</f>
        <v>-132.11780342323652</v>
      </c>
      <c r="N43" t="s">
        <v>21</v>
      </c>
      <c r="O43" t="s">
        <v>22</v>
      </c>
      <c r="R43" t="s">
        <v>23</v>
      </c>
      <c r="S43">
        <f>N44*O44</f>
        <v>-92.456669260027653</v>
      </c>
    </row>
    <row r="44" spans="2:25" x14ac:dyDescent="0.2">
      <c r="B44" s="11">
        <f>1-B41</f>
        <v>0.92999999999999994</v>
      </c>
      <c r="C44" s="25">
        <f>SUMPRODUCT(E30:E31,K31:K32)</f>
        <v>-142.06215421853389</v>
      </c>
      <c r="N44" s="11">
        <f>1-N41</f>
        <v>0.92999999999999994</v>
      </c>
      <c r="O44" s="25">
        <f>SUMPRODUCT(Q30:Q31,W31:W32)</f>
        <v>-99.415773397879207</v>
      </c>
    </row>
  </sheetData>
  <mergeCells count="22">
    <mergeCell ref="D28:E28"/>
    <mergeCell ref="P28:Q28"/>
    <mergeCell ref="B30:B31"/>
    <mergeCell ref="N30:N31"/>
    <mergeCell ref="D19:E19"/>
    <mergeCell ref="P19:Q19"/>
    <mergeCell ref="B21:B22"/>
    <mergeCell ref="N21:N22"/>
    <mergeCell ref="B26:L26"/>
    <mergeCell ref="N26:X26"/>
    <mergeCell ref="C10:C11"/>
    <mergeCell ref="O10:O11"/>
    <mergeCell ref="B11:B13"/>
    <mergeCell ref="N11:N13"/>
    <mergeCell ref="B17:L17"/>
    <mergeCell ref="N17:X17"/>
    <mergeCell ref="B4:L4"/>
    <mergeCell ref="N4:X4"/>
    <mergeCell ref="B7:E7"/>
    <mergeCell ref="N7:Q7"/>
    <mergeCell ref="D9:E9"/>
    <mergeCell ref="P9:Q9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AA99D-7DF5-844F-932C-9DA0AC44769C}">
  <dimension ref="A1:L44"/>
  <sheetViews>
    <sheetView zoomScale="235" workbookViewId="0">
      <selection activeCell="J13" sqref="J13"/>
    </sheetView>
  </sheetViews>
  <sheetFormatPr baseColWidth="10" defaultColWidth="8.83203125" defaultRowHeight="15" x14ac:dyDescent="0.2"/>
  <cols>
    <col min="1" max="1" width="3.6640625" customWidth="1"/>
    <col min="2" max="2" width="9" bestFit="1" customWidth="1"/>
    <col min="3" max="3" width="9.33203125" customWidth="1"/>
    <col min="4" max="4" width="10.33203125" bestFit="1" customWidth="1"/>
    <col min="5" max="5" width="9.33203125" bestFit="1" customWidth="1"/>
    <col min="6" max="6" width="9" bestFit="1" customWidth="1"/>
    <col min="7" max="7" width="13" customWidth="1"/>
    <col min="8" max="11" width="9" bestFit="1" customWidth="1"/>
    <col min="14" max="15" width="9" bestFit="1" customWidth="1"/>
    <col min="16" max="16" width="10.33203125" bestFit="1" customWidth="1"/>
    <col min="17" max="17" width="9.33203125" bestFit="1" customWidth="1"/>
    <col min="18" max="18" width="9" bestFit="1" customWidth="1"/>
    <col min="19" max="19" width="11.1640625" bestFit="1" customWidth="1"/>
    <col min="20" max="25" width="9" bestFit="1" customWidth="1"/>
  </cols>
  <sheetData>
    <row r="1" spans="1:12" ht="19" x14ac:dyDescent="0.25">
      <c r="A1" s="15" t="s">
        <v>28</v>
      </c>
    </row>
    <row r="2" spans="1:12" ht="19" x14ac:dyDescent="0.25">
      <c r="A2" s="16" t="s">
        <v>30</v>
      </c>
    </row>
    <row r="4" spans="1:12" x14ac:dyDescent="0.2">
      <c r="B4" s="28" t="s">
        <v>36</v>
      </c>
      <c r="C4" s="28"/>
      <c r="D4" s="28"/>
      <c r="E4" s="28"/>
      <c r="F4" s="28"/>
      <c r="G4" s="28"/>
      <c r="H4" s="28"/>
      <c r="I4" s="28"/>
      <c r="J4" s="28"/>
      <c r="K4" s="28"/>
      <c r="L4" s="28"/>
    </row>
    <row r="7" spans="1:12" x14ac:dyDescent="0.2">
      <c r="B7" s="28" t="s">
        <v>27</v>
      </c>
      <c r="C7" s="28"/>
      <c r="D7" s="28"/>
      <c r="E7" s="28"/>
    </row>
    <row r="8" spans="1:12" x14ac:dyDescent="0.2">
      <c r="B8" s="6"/>
      <c r="C8" s="6"/>
      <c r="D8" s="6"/>
      <c r="E8" s="6"/>
    </row>
    <row r="9" spans="1:12" x14ac:dyDescent="0.2">
      <c r="D9" s="26" t="s">
        <v>1</v>
      </c>
      <c r="E9" s="26"/>
    </row>
    <row r="10" spans="1:12" x14ac:dyDescent="0.2">
      <c r="C10" s="31" t="s">
        <v>29</v>
      </c>
      <c r="D10" s="4"/>
      <c r="E10" s="4"/>
    </row>
    <row r="11" spans="1:12" ht="15" customHeight="1" x14ac:dyDescent="0.2">
      <c r="B11" s="29" t="s">
        <v>0</v>
      </c>
      <c r="C11" s="32"/>
      <c r="D11" s="5">
        <v>0</v>
      </c>
      <c r="E11" s="4">
        <v>1</v>
      </c>
    </row>
    <row r="12" spans="1:12" x14ac:dyDescent="0.2">
      <c r="B12" s="29"/>
      <c r="C12" s="4">
        <v>0</v>
      </c>
      <c r="D12" s="5">
        <v>42187</v>
      </c>
      <c r="E12" s="4">
        <v>27221</v>
      </c>
    </row>
    <row r="13" spans="1:12" x14ac:dyDescent="0.2">
      <c r="B13" s="29"/>
      <c r="C13" s="4">
        <v>1</v>
      </c>
      <c r="D13" s="4">
        <v>20731</v>
      </c>
      <c r="E13" s="4">
        <v>54122</v>
      </c>
    </row>
    <row r="17" spans="2:12" x14ac:dyDescent="0.2">
      <c r="B17" s="28" t="s">
        <v>18</v>
      </c>
      <c r="C17" s="28"/>
      <c r="D17" s="28"/>
      <c r="E17" s="28"/>
      <c r="F17" s="28"/>
      <c r="G17" s="28"/>
      <c r="H17" s="28"/>
      <c r="I17" s="28"/>
      <c r="J17" s="28"/>
      <c r="K17" s="28"/>
      <c r="L17" s="28"/>
    </row>
    <row r="19" spans="2:12" x14ac:dyDescent="0.2">
      <c r="D19" s="26" t="s">
        <v>6</v>
      </c>
      <c r="E19" s="26"/>
      <c r="H19" t="s">
        <v>17</v>
      </c>
    </row>
    <row r="20" spans="2:12" x14ac:dyDescent="0.2">
      <c r="C20" s="1"/>
      <c r="D20" s="1" t="s">
        <v>2</v>
      </c>
      <c r="E20" s="1" t="s">
        <v>3</v>
      </c>
      <c r="H20" s="1"/>
      <c r="I20" s="1" t="s">
        <v>2</v>
      </c>
      <c r="J20" s="1" t="s">
        <v>3</v>
      </c>
    </row>
    <row r="21" spans="2:12" x14ac:dyDescent="0.2">
      <c r="B21" s="27" t="s">
        <v>7</v>
      </c>
      <c r="C21" s="1" t="s">
        <v>4</v>
      </c>
      <c r="D21" s="1">
        <f>E13</f>
        <v>54122</v>
      </c>
      <c r="E21" s="1">
        <f>E12</f>
        <v>27221</v>
      </c>
      <c r="F21">
        <f>SUM(D21:E21)</f>
        <v>81343</v>
      </c>
      <c r="H21" s="1" t="s">
        <v>4</v>
      </c>
      <c r="I21" s="18">
        <f>D21/$F$23</f>
        <v>0.37516723161492016</v>
      </c>
      <c r="J21" s="18">
        <f>E21/$F$23</f>
        <v>0.18869271667325196</v>
      </c>
    </row>
    <row r="22" spans="2:12" x14ac:dyDescent="0.2">
      <c r="B22" s="27"/>
      <c r="C22" s="1" t="s">
        <v>5</v>
      </c>
      <c r="D22" s="1">
        <f>D13</f>
        <v>20731</v>
      </c>
      <c r="E22" s="2">
        <f>D12</f>
        <v>42187</v>
      </c>
      <c r="F22">
        <f>SUM(D22:E22)</f>
        <v>62918</v>
      </c>
      <c r="H22" s="1" t="s">
        <v>5</v>
      </c>
      <c r="I22" s="7">
        <f>D22/$F$23</f>
        <v>0.14370481280456948</v>
      </c>
      <c r="J22" s="7">
        <f>E22/$F$23</f>
        <v>0.29243523890725837</v>
      </c>
    </row>
    <row r="23" spans="2:12" x14ac:dyDescent="0.2">
      <c r="D23">
        <f>SUM(D21:D22)</f>
        <v>74853</v>
      </c>
      <c r="E23">
        <f>SUM(E21:E22)</f>
        <v>69408</v>
      </c>
      <c r="F23">
        <f>SUM(F21:F22)</f>
        <v>144261</v>
      </c>
    </row>
    <row r="26" spans="2:12" x14ac:dyDescent="0.2">
      <c r="B26" s="28" t="s">
        <v>15</v>
      </c>
      <c r="C26" s="28"/>
      <c r="D26" s="28"/>
      <c r="E26" s="28"/>
      <c r="F26" s="28"/>
      <c r="G26" s="28"/>
      <c r="H26" s="28"/>
      <c r="I26" s="28"/>
      <c r="J26" s="28"/>
      <c r="K26" s="28"/>
      <c r="L26" s="28"/>
    </row>
    <row r="28" spans="2:12" x14ac:dyDescent="0.2">
      <c r="D28" s="26" t="s">
        <v>6</v>
      </c>
      <c r="E28" s="26"/>
      <c r="G28" t="s">
        <v>25</v>
      </c>
      <c r="J28" t="s">
        <v>16</v>
      </c>
    </row>
    <row r="29" spans="2:12" x14ac:dyDescent="0.2">
      <c r="C29" s="1"/>
      <c r="D29" s="1" t="s">
        <v>2</v>
      </c>
      <c r="E29" s="1" t="s">
        <v>3</v>
      </c>
      <c r="G29" t="s">
        <v>9</v>
      </c>
      <c r="H29" s="3">
        <f>D23/F23</f>
        <v>0.51887204441948964</v>
      </c>
      <c r="J29" t="s">
        <v>11</v>
      </c>
      <c r="K29" s="3">
        <f>D21/D23</f>
        <v>0.72304383257852056</v>
      </c>
    </row>
    <row r="30" spans="2:12" x14ac:dyDescent="0.2">
      <c r="B30" s="27" t="s">
        <v>7</v>
      </c>
      <c r="C30" s="1" t="s">
        <v>4</v>
      </c>
      <c r="D30" s="8">
        <v>2990</v>
      </c>
      <c r="E30" s="17">
        <v>-250</v>
      </c>
      <c r="G30" t="s">
        <v>10</v>
      </c>
      <c r="H30" s="3">
        <f>E23/F23</f>
        <v>0.4811279555805103</v>
      </c>
      <c r="J30" t="s">
        <v>12</v>
      </c>
      <c r="K30" s="3">
        <f>D22/D23</f>
        <v>0.27695616742147944</v>
      </c>
    </row>
    <row r="31" spans="2:12" x14ac:dyDescent="0.2">
      <c r="B31" s="27"/>
      <c r="C31" s="1" t="s">
        <v>5</v>
      </c>
      <c r="D31" s="8">
        <v>0</v>
      </c>
      <c r="E31" s="8">
        <v>0</v>
      </c>
      <c r="J31" t="s">
        <v>13</v>
      </c>
      <c r="K31" s="3">
        <f>E21/E23</f>
        <v>0.3921882203780544</v>
      </c>
    </row>
    <row r="32" spans="2:12" x14ac:dyDescent="0.2">
      <c r="J32" t="s">
        <v>14</v>
      </c>
      <c r="K32" s="3">
        <f>E22/E23</f>
        <v>0.60781177962194555</v>
      </c>
    </row>
    <row r="34" spans="2:10" ht="16" thickBot="1" x14ac:dyDescent="0.25"/>
    <row r="35" spans="2:10" ht="16" thickBot="1" x14ac:dyDescent="0.25">
      <c r="B35" s="12" t="s">
        <v>26</v>
      </c>
      <c r="C35" s="13"/>
      <c r="G35" s="19">
        <f>SUMPRODUCT(D30:D31,I21:I22)+SUMPRODUCT(E30:E31,J21:J22)</f>
        <v>1074.5768433602982</v>
      </c>
      <c r="H35" t="s">
        <v>19</v>
      </c>
    </row>
    <row r="37" spans="2:10" ht="16" thickBot="1" x14ac:dyDescent="0.25"/>
    <row r="38" spans="2:10" ht="16" thickBot="1" x14ac:dyDescent="0.25">
      <c r="B38" t="s">
        <v>24</v>
      </c>
      <c r="G38" s="9">
        <f>G40+G43</f>
        <v>60.149312920786713</v>
      </c>
      <c r="H38" t="s">
        <v>19</v>
      </c>
    </row>
    <row r="40" spans="2:10" x14ac:dyDescent="0.2">
      <c r="B40" t="s">
        <v>8</v>
      </c>
      <c r="C40" t="s">
        <v>20</v>
      </c>
      <c r="F40" t="s">
        <v>23</v>
      </c>
      <c r="G40">
        <f>B41*C41</f>
        <v>151.33307415868435</v>
      </c>
      <c r="J40" s="20"/>
    </row>
    <row r="41" spans="2:10" x14ac:dyDescent="0.2">
      <c r="B41" s="10">
        <v>7.0000000000000007E-2</v>
      </c>
      <c r="C41" s="25">
        <f>SUMPRODUCT(D30:D31,K29:K30)</f>
        <v>2161.9010594097763</v>
      </c>
    </row>
    <row r="43" spans="2:10" x14ac:dyDescent="0.2">
      <c r="B43" t="s">
        <v>21</v>
      </c>
      <c r="C43" t="s">
        <v>22</v>
      </c>
      <c r="F43" t="s">
        <v>23</v>
      </c>
      <c r="G43">
        <f>B44*C44</f>
        <v>-91.183761237897642</v>
      </c>
    </row>
    <row r="44" spans="2:10" x14ac:dyDescent="0.2">
      <c r="B44" s="11">
        <f>1-B41</f>
        <v>0.92999999999999994</v>
      </c>
      <c r="C44" s="25">
        <f>SUMPRODUCT(E30:E31,K31:K32)</f>
        <v>-98.047055094513595</v>
      </c>
    </row>
  </sheetData>
  <mergeCells count="11">
    <mergeCell ref="D28:E28"/>
    <mergeCell ref="B30:B31"/>
    <mergeCell ref="D19:E19"/>
    <mergeCell ref="B21:B22"/>
    <mergeCell ref="B26:L26"/>
    <mergeCell ref="C10:C11"/>
    <mergeCell ref="B11:B13"/>
    <mergeCell ref="B17:L17"/>
    <mergeCell ref="B4:L4"/>
    <mergeCell ref="B7:E7"/>
    <mergeCell ref="D9:E9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1</vt:lpstr>
      <vt:lpstr>2</vt:lpstr>
      <vt:lpstr>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Pekka Malo</dc:creator>
  <cp:lastModifiedBy>Lin Xin</cp:lastModifiedBy>
  <dcterms:created xsi:type="dcterms:W3CDTF">2016-02-28T12:24:08Z</dcterms:created>
  <dcterms:modified xsi:type="dcterms:W3CDTF">2022-10-22T10:36:54Z</dcterms:modified>
</cp:coreProperties>
</file>